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Wstęp" sheetId="1" r:id="rId1"/>
    <sheet name="Koszt kredytu" sheetId="2" r:id="rId2"/>
  </sheets>
  <definedNames/>
  <calcPr fullCalcOnLoad="1"/>
</workbook>
</file>

<file path=xl/sharedStrings.xml><?xml version="1.0" encoding="utf-8"?>
<sst xmlns="http://schemas.openxmlformats.org/spreadsheetml/2006/main" count="81" uniqueCount="35">
  <si>
    <t>Wartość kredytu</t>
  </si>
  <si>
    <t>WIBOR 3M</t>
  </si>
  <si>
    <t>Marża</t>
  </si>
  <si>
    <t>Okres</t>
  </si>
  <si>
    <t>Liczba dni</t>
  </si>
  <si>
    <t>Kredytu pozostało</t>
  </si>
  <si>
    <t>01.11-31.12</t>
  </si>
  <si>
    <t>RAZEM</t>
  </si>
  <si>
    <t>Prowizja (kwota)</t>
  </si>
  <si>
    <t>Arkusz kalkulacyjny na podstawie którego Zamawiający dokona wyliczenia całkowitego kosztu obsługi kredytu w celu porównania ofert</t>
  </si>
  <si>
    <t>Marża=</t>
  </si>
  <si>
    <t>Prowizja=</t>
  </si>
  <si>
    <t>Prowizja od kwoty kredytu, podana kwotowo:</t>
  </si>
  <si>
    <t>Wysokość marży, wyrażona w procentach:</t>
  </si>
  <si>
    <t>W arkuszu "Koszt kredytu" obliczenia będą wykonywane automatycznie.</t>
  </si>
  <si>
    <r>
      <t xml:space="preserve">W celu wyliczenia całkowitego kosztu obsługi kredytu Zamawiający uzupełni poniższe komórki </t>
    </r>
    <r>
      <rPr>
        <b/>
        <i/>
        <sz val="10"/>
        <color indexed="17"/>
        <rFont val="Arial CE"/>
        <family val="0"/>
      </rPr>
      <t>(Zielone)</t>
    </r>
    <r>
      <rPr>
        <b/>
        <i/>
        <sz val="10"/>
        <color indexed="52"/>
        <rFont val="Arial CE"/>
        <family val="2"/>
      </rPr>
      <t xml:space="preserve"> </t>
    </r>
    <r>
      <rPr>
        <b/>
        <i/>
        <sz val="10"/>
        <rFont val="Arial CE"/>
        <family val="2"/>
      </rPr>
      <t>na podstawie danych podanych przez oferenta na Formularzu Cenowym.</t>
    </r>
  </si>
  <si>
    <t xml:space="preserve">W celu wyliczenia całkowitego kosztu obsługi kredytu dla porównania ofert Zamawiający przyjmie następującą stawkę WIBOR 3M </t>
  </si>
  <si>
    <t>Gmina Łąck</t>
  </si>
  <si>
    <t>Data uruchomienia kredytu</t>
  </si>
  <si>
    <t xml:space="preserve"> </t>
  </si>
  <si>
    <t>Całkowity koszt obsługi kredytu</t>
  </si>
  <si>
    <t>W pozycji "Całkowity koszt obsługi kredytu" obliczany jest koszt jaki poniesie gmina w wyniku zaciągnięcia kredytu.</t>
  </si>
  <si>
    <t>Data</t>
  </si>
  <si>
    <t>Część kapitałowa</t>
  </si>
  <si>
    <t>Część odsetkowa</t>
  </si>
  <si>
    <t>I</t>
  </si>
  <si>
    <t>01.01-31.05</t>
  </si>
  <si>
    <t>II</t>
  </si>
  <si>
    <t>01.06-31.12</t>
  </si>
  <si>
    <t>01.06-31.13</t>
  </si>
  <si>
    <t>01-06-31.10</t>
  </si>
  <si>
    <t>III</t>
  </si>
  <si>
    <t>01.06-31.10</t>
  </si>
  <si>
    <t>Usługa w zakresie udzielenia i obsługi kredytu długoterminowego w kwocie 760 000,00 zł</t>
  </si>
  <si>
    <t>01.12-31.12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</si>
</sst>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/mm/yyyy"/>
    <numFmt numFmtId="166" formatCode="0.000"/>
    <numFmt numFmtId="167" formatCode="dd/mm/yyyy"/>
    <numFmt numFmtId="168" formatCode="#,##0.00\ [$zł-415];[Red]\-#,##0.00\ [$zł-415]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i/>
      <sz val="16"/>
      <name val="Times New Roman CE"/>
      <family val="1"/>
    </font>
    <font>
      <sz val="16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color indexed="5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7" fillId="33" borderId="0" xfId="52" applyNumberFormat="1" applyFont="1" applyFill="1" applyBorder="1" applyAlignment="1" applyProtection="1">
      <alignment horizontal="center" vertical="center"/>
      <protection locked="0"/>
    </xf>
    <xf numFmtId="164" fontId="7" fillId="33" borderId="0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Border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0" fontId="0" fillId="0" borderId="11" xfId="0" applyNumberFormat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13" xfId="52" applyBorder="1" applyProtection="1">
      <alignment/>
      <protection/>
    </xf>
    <xf numFmtId="0" fontId="2" fillId="0" borderId="14" xfId="52" applyBorder="1" applyProtection="1">
      <alignment/>
      <protection/>
    </xf>
    <xf numFmtId="0" fontId="2" fillId="0" borderId="15" xfId="52" applyBorder="1" applyProtection="1">
      <alignment/>
      <protection/>
    </xf>
    <xf numFmtId="0" fontId="2" fillId="0" borderId="16" xfId="52" applyBorder="1" applyProtection="1">
      <alignment/>
      <protection/>
    </xf>
    <xf numFmtId="0" fontId="2" fillId="0" borderId="0" xfId="52" applyBorder="1" applyProtection="1">
      <alignment/>
      <protection/>
    </xf>
    <xf numFmtId="0" fontId="2" fillId="0" borderId="17" xfId="52" applyBorder="1" applyProtection="1">
      <alignment/>
      <protection/>
    </xf>
    <xf numFmtId="0" fontId="5" fillId="0" borderId="16" xfId="52" applyFont="1" applyBorder="1" applyAlignment="1" applyProtection="1">
      <alignment vertical="top"/>
      <protection/>
    </xf>
    <xf numFmtId="0" fontId="6" fillId="0" borderId="0" xfId="52" applyFont="1" applyBorder="1" applyAlignment="1" applyProtection="1">
      <alignment horizontal="right" vertical="center"/>
      <protection/>
    </xf>
    <xf numFmtId="10" fontId="7" fillId="33" borderId="0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Border="1" applyProtection="1">
      <alignment/>
      <protection/>
    </xf>
    <xf numFmtId="165" fontId="2" fillId="0" borderId="17" xfId="52" applyNumberFormat="1" applyFont="1" applyFill="1" applyBorder="1" applyProtection="1">
      <alignment/>
      <protection/>
    </xf>
    <xf numFmtId="0" fontId="6" fillId="0" borderId="0" xfId="52" applyFont="1" applyBorder="1" applyAlignment="1" applyProtection="1">
      <alignment horizontal="left" vertical="center"/>
      <protection/>
    </xf>
    <xf numFmtId="10" fontId="7" fillId="0" borderId="0" xfId="52" applyNumberFormat="1" applyFont="1" applyFill="1" applyBorder="1" applyAlignment="1" applyProtection="1">
      <alignment horizontal="center" vertical="center"/>
      <protection/>
    </xf>
    <xf numFmtId="0" fontId="2" fillId="0" borderId="18" xfId="52" applyBorder="1" applyProtection="1">
      <alignment/>
      <protection/>
    </xf>
    <xf numFmtId="0" fontId="42" fillId="34" borderId="19" xfId="0" applyFont="1" applyFill="1" applyBorder="1" applyAlignment="1">
      <alignment horizontal="center" vertical="center" wrapText="1"/>
    </xf>
    <xf numFmtId="164" fontId="42" fillId="34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164" fontId="0" fillId="35" borderId="25" xfId="0" applyNumberFormat="1" applyFill="1" applyBorder="1" applyAlignment="1">
      <alignment horizontal="center" vertical="center"/>
    </xf>
    <xf numFmtId="164" fontId="0" fillId="35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10" fontId="0" fillId="0" borderId="43" xfId="0" applyNumberForma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0" fontId="4" fillId="36" borderId="0" xfId="52" applyFont="1" applyFill="1" applyBorder="1" applyAlignment="1" applyProtection="1">
      <alignment horizontal="center" vertical="center" wrapText="1"/>
      <protection/>
    </xf>
    <xf numFmtId="0" fontId="4" fillId="36" borderId="17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Border="1" applyAlignment="1" applyProtection="1">
      <alignment horizontal="left" vertical="top" wrapText="1"/>
      <protection/>
    </xf>
    <xf numFmtId="0" fontId="5" fillId="0" borderId="17" xfId="52" applyFont="1" applyBorder="1" applyAlignment="1" applyProtection="1">
      <alignment horizontal="left" vertical="top" wrapText="1"/>
      <protection/>
    </xf>
    <xf numFmtId="0" fontId="11" fillId="0" borderId="0" xfId="52" applyFont="1" applyBorder="1" applyAlignment="1" applyProtection="1">
      <alignment horizontal="left" wrapText="1"/>
      <protection/>
    </xf>
    <xf numFmtId="0" fontId="11" fillId="0" borderId="17" xfId="52" applyFont="1" applyBorder="1" applyAlignment="1" applyProtection="1">
      <alignment horizontal="left" wrapText="1"/>
      <protection/>
    </xf>
    <xf numFmtId="0" fontId="3" fillId="0" borderId="0" xfId="52" applyFont="1" applyBorder="1" applyAlignment="1" applyProtection="1">
      <alignment horizontal="center" wrapText="1"/>
      <protection/>
    </xf>
    <xf numFmtId="0" fontId="6" fillId="0" borderId="0" xfId="52" applyFont="1" applyBorder="1" applyAlignment="1" applyProtection="1">
      <alignment horizontal="center"/>
      <protection/>
    </xf>
    <xf numFmtId="0" fontId="6" fillId="0" borderId="17" xfId="52" applyFont="1" applyBorder="1" applyAlignment="1" applyProtection="1">
      <alignment horizontal="center"/>
      <protection/>
    </xf>
    <xf numFmtId="0" fontId="6" fillId="0" borderId="46" xfId="52" applyFont="1" applyBorder="1" applyAlignment="1" applyProtection="1">
      <alignment horizontal="center"/>
      <protection/>
    </xf>
    <xf numFmtId="0" fontId="6" fillId="0" borderId="47" xfId="52" applyFont="1" applyBorder="1" applyAlignment="1" applyProtection="1">
      <alignment horizontal="center"/>
      <protection/>
    </xf>
    <xf numFmtId="0" fontId="10" fillId="0" borderId="0" xfId="52" applyFont="1" applyBorder="1" applyAlignment="1" applyProtection="1">
      <alignment horizontal="left"/>
      <protection/>
    </xf>
    <xf numFmtId="0" fontId="10" fillId="0" borderId="17" xfId="52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left" vertical="top"/>
      <protection/>
    </xf>
    <xf numFmtId="0" fontId="5" fillId="0" borderId="17" xfId="52" applyFont="1" applyBorder="1" applyAlignment="1" applyProtection="1">
      <alignment horizontal="left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B11" sqref="B11:J11"/>
    </sheetView>
  </sheetViews>
  <sheetFormatPr defaultColWidth="0" defaultRowHeight="14.25" zeroHeight="1"/>
  <cols>
    <col min="1" max="1" width="5.59765625" style="16" customWidth="1"/>
    <col min="2" max="2" width="9" style="16" customWidth="1"/>
    <col min="3" max="3" width="13.19921875" style="16" bestFit="1" customWidth="1"/>
    <col min="4" max="8" width="9" style="16" customWidth="1"/>
    <col min="9" max="9" width="31.5" style="16" customWidth="1"/>
    <col min="10" max="10" width="34.59765625" style="16" customWidth="1"/>
    <col min="11" max="16384" width="9" style="16" hidden="1" customWidth="1"/>
  </cols>
  <sheetData>
    <row r="1" spans="1:10" ht="20.25" customHeight="1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0.2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15" thickTop="1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69.75" customHeight="1">
      <c r="A4" s="20"/>
      <c r="B4" s="72" t="s">
        <v>33</v>
      </c>
      <c r="C4" s="72"/>
      <c r="D4" s="72"/>
      <c r="E4" s="72"/>
      <c r="F4" s="72"/>
      <c r="G4" s="72"/>
      <c r="H4" s="72"/>
      <c r="I4" s="72"/>
      <c r="J4" s="73"/>
    </row>
    <row r="5" spans="1:10" ht="14.25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14.25">
      <c r="A6" s="23">
        <v>1</v>
      </c>
      <c r="B6" s="74" t="s">
        <v>21</v>
      </c>
      <c r="C6" s="74"/>
      <c r="D6" s="74"/>
      <c r="E6" s="74"/>
      <c r="F6" s="74"/>
      <c r="G6" s="74"/>
      <c r="H6" s="74"/>
      <c r="I6" s="74"/>
      <c r="J6" s="75"/>
    </row>
    <row r="7" spans="1:10" ht="14.25">
      <c r="A7" s="23">
        <v>2</v>
      </c>
      <c r="B7" s="74" t="s">
        <v>16</v>
      </c>
      <c r="C7" s="74"/>
      <c r="D7" s="74"/>
      <c r="E7" s="74"/>
      <c r="F7" s="74"/>
      <c r="G7" s="74"/>
      <c r="H7" s="74"/>
      <c r="I7" s="74"/>
      <c r="J7" s="75"/>
    </row>
    <row r="8" spans="1:10" ht="16.5">
      <c r="A8" s="20"/>
      <c r="B8" s="24" t="s">
        <v>1</v>
      </c>
      <c r="C8" s="25">
        <v>0.017</v>
      </c>
      <c r="D8" s="26"/>
      <c r="E8" s="21"/>
      <c r="F8" s="21"/>
      <c r="G8" s="21"/>
      <c r="H8" s="21"/>
      <c r="I8" s="21"/>
      <c r="J8" s="27"/>
    </row>
    <row r="9" spans="1:10" ht="14.25" customHeight="1">
      <c r="A9" s="23">
        <v>3</v>
      </c>
      <c r="B9" s="74" t="s">
        <v>15</v>
      </c>
      <c r="C9" s="74"/>
      <c r="D9" s="74"/>
      <c r="E9" s="74"/>
      <c r="F9" s="74"/>
      <c r="G9" s="74"/>
      <c r="H9" s="74"/>
      <c r="I9" s="74"/>
      <c r="J9" s="75"/>
    </row>
    <row r="10" spans="1:10" ht="14.25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14.25">
      <c r="A11" s="20"/>
      <c r="B11" s="83" t="s">
        <v>13</v>
      </c>
      <c r="C11" s="83"/>
      <c r="D11" s="83"/>
      <c r="E11" s="83"/>
      <c r="F11" s="83"/>
      <c r="G11" s="83"/>
      <c r="H11" s="83"/>
      <c r="I11" s="83"/>
      <c r="J11" s="84"/>
    </row>
    <row r="12" spans="1:10" ht="16.5">
      <c r="A12" s="20"/>
      <c r="B12" s="24" t="s">
        <v>10</v>
      </c>
      <c r="C12" s="6">
        <v>0</v>
      </c>
      <c r="D12" s="28"/>
      <c r="E12" s="21"/>
      <c r="F12" s="21"/>
      <c r="G12" s="21"/>
      <c r="H12" s="21"/>
      <c r="I12" s="21"/>
      <c r="J12" s="22"/>
    </row>
    <row r="13" spans="1:10" ht="16.5">
      <c r="A13" s="20"/>
      <c r="B13" s="24"/>
      <c r="C13" s="29"/>
      <c r="D13" s="21"/>
      <c r="E13" s="21"/>
      <c r="F13" s="21"/>
      <c r="G13" s="21"/>
      <c r="H13" s="21"/>
      <c r="I13" s="21"/>
      <c r="J13" s="22"/>
    </row>
    <row r="14" spans="1:10" ht="14.25">
      <c r="A14" s="20"/>
      <c r="B14" s="83" t="s">
        <v>12</v>
      </c>
      <c r="C14" s="83"/>
      <c r="D14" s="83"/>
      <c r="E14" s="83"/>
      <c r="F14" s="83"/>
      <c r="G14" s="83"/>
      <c r="H14" s="83"/>
      <c r="I14" s="83"/>
      <c r="J14" s="84"/>
    </row>
    <row r="15" spans="1:10" ht="16.5">
      <c r="A15" s="20"/>
      <c r="B15" s="24" t="s">
        <v>11</v>
      </c>
      <c r="C15" s="7">
        <v>0</v>
      </c>
      <c r="D15" s="26"/>
      <c r="E15" s="21"/>
      <c r="F15" s="21"/>
      <c r="G15" s="8"/>
      <c r="H15" s="21"/>
      <c r="I15" s="21"/>
      <c r="J15" s="22"/>
    </row>
    <row r="16" spans="1:10" ht="14.25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4.25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25">
      <c r="A18" s="23">
        <v>4</v>
      </c>
      <c r="B18" s="85" t="s">
        <v>14</v>
      </c>
      <c r="C18" s="85"/>
      <c r="D18" s="85"/>
      <c r="E18" s="85"/>
      <c r="F18" s="85"/>
      <c r="G18" s="85"/>
      <c r="H18" s="85"/>
      <c r="I18" s="85"/>
      <c r="J18" s="86"/>
    </row>
    <row r="19" spans="1:10" ht="14.25">
      <c r="A19" s="20"/>
      <c r="B19" s="76"/>
      <c r="C19" s="76"/>
      <c r="D19" s="76"/>
      <c r="E19" s="76"/>
      <c r="F19" s="76"/>
      <c r="G19" s="76"/>
      <c r="H19" s="76"/>
      <c r="I19" s="76"/>
      <c r="J19" s="77"/>
    </row>
    <row r="20" spans="1:10" ht="14.25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5">
      <c r="A21" s="20"/>
      <c r="B21" s="79" t="s">
        <v>17</v>
      </c>
      <c r="C21" s="79"/>
      <c r="D21" s="79"/>
      <c r="E21" s="79"/>
      <c r="F21" s="79"/>
      <c r="G21" s="79"/>
      <c r="H21" s="79"/>
      <c r="I21" s="79"/>
      <c r="J21" s="80"/>
    </row>
    <row r="22" spans="1:10" ht="15.75" thickBot="1">
      <c r="A22" s="30"/>
      <c r="B22" s="81">
        <v>2018</v>
      </c>
      <c r="C22" s="81"/>
      <c r="D22" s="81"/>
      <c r="E22" s="81"/>
      <c r="F22" s="81"/>
      <c r="G22" s="81"/>
      <c r="H22" s="81"/>
      <c r="I22" s="81"/>
      <c r="J22" s="82"/>
    </row>
    <row r="23" ht="14.25" customHeight="1" hidden="1" thickTop="1"/>
    <row r="24" ht="14.25" customHeight="1" hidden="1"/>
  </sheetData>
  <sheetProtection password="EA1A" sheet="1" objects="1" scenarios="1"/>
  <mergeCells count="11">
    <mergeCell ref="B22:J22"/>
    <mergeCell ref="B9:J9"/>
    <mergeCell ref="B11:J11"/>
    <mergeCell ref="B14:J14"/>
    <mergeCell ref="B18:J18"/>
    <mergeCell ref="B4:J4"/>
    <mergeCell ref="B6:J6"/>
    <mergeCell ref="B7:J7"/>
    <mergeCell ref="B19:J19"/>
    <mergeCell ref="A1:J2"/>
    <mergeCell ref="B21:J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F43" sqref="F43"/>
    </sheetView>
  </sheetViews>
  <sheetFormatPr defaultColWidth="8.796875" defaultRowHeight="14.25"/>
  <cols>
    <col min="1" max="1" width="16.09765625" style="2" customWidth="1"/>
    <col min="2" max="2" width="12.3984375" style="2" customWidth="1"/>
    <col min="3" max="3" width="8.3984375" style="2" customWidth="1"/>
    <col min="4" max="4" width="15.3984375" style="1" customWidth="1"/>
    <col min="5" max="5" width="13.59765625" style="1" customWidth="1"/>
    <col min="6" max="6" width="13.8984375" style="1" customWidth="1"/>
    <col min="7" max="7" width="14.69921875" style="2" customWidth="1"/>
    <col min="8" max="10" width="9" style="2" customWidth="1"/>
    <col min="11" max="16384" width="9" style="2" customWidth="1"/>
  </cols>
  <sheetData>
    <row r="1" spans="1:10" ht="43.5" thickBot="1">
      <c r="A1" s="68" t="s">
        <v>0</v>
      </c>
      <c r="B1" s="69" t="s">
        <v>18</v>
      </c>
      <c r="C1" s="69" t="s">
        <v>1</v>
      </c>
      <c r="D1" s="70" t="s">
        <v>2</v>
      </c>
      <c r="E1" s="71" t="s">
        <v>8</v>
      </c>
      <c r="F1" s="2"/>
      <c r="G1" s="9"/>
      <c r="H1" s="9"/>
      <c r="I1" s="9"/>
      <c r="J1" s="9"/>
    </row>
    <row r="2" spans="1:10" ht="15" thickBot="1">
      <c r="A2" s="10">
        <v>760000</v>
      </c>
      <c r="B2" s="11">
        <v>43435</v>
      </c>
      <c r="C2" s="12">
        <f>Wstęp!C8</f>
        <v>0.017</v>
      </c>
      <c r="D2" s="67">
        <f>Wstęp!C12</f>
        <v>0</v>
      </c>
      <c r="E2" s="15">
        <f>Wstęp!C15</f>
        <v>0</v>
      </c>
      <c r="F2" s="2"/>
      <c r="G2" s="9"/>
      <c r="H2" s="9"/>
      <c r="I2" s="9"/>
      <c r="J2" s="9"/>
    </row>
    <row r="3" spans="1:10" ht="14.25">
      <c r="A3" s="65"/>
      <c r="B3" s="66"/>
      <c r="C3" s="65"/>
      <c r="D3" s="64"/>
      <c r="E3" s="64"/>
      <c r="F3" s="13"/>
      <c r="G3" s="9"/>
      <c r="H3" s="9"/>
      <c r="I3" s="9"/>
      <c r="J3" s="9"/>
    </row>
    <row r="4" spans="1:10" ht="14.25">
      <c r="A4" s="65"/>
      <c r="B4" s="66"/>
      <c r="C4" s="65"/>
      <c r="D4" s="64"/>
      <c r="E4" s="64"/>
      <c r="F4" s="13" t="s">
        <v>19</v>
      </c>
      <c r="G4" s="9"/>
      <c r="H4" s="9"/>
      <c r="I4" s="9"/>
      <c r="J4" s="9"/>
    </row>
    <row r="5" spans="1:10" ht="14.25">
      <c r="A5" s="65"/>
      <c r="B5" s="66"/>
      <c r="C5" s="65"/>
      <c r="D5" s="64"/>
      <c r="E5" s="64"/>
      <c r="F5" s="13"/>
      <c r="G5" s="9"/>
      <c r="H5" s="9" t="s">
        <v>19</v>
      </c>
      <c r="I5" s="9"/>
      <c r="J5" s="9"/>
    </row>
    <row r="6" spans="1:10" ht="15" thickBot="1">
      <c r="A6" s="14"/>
      <c r="B6" s="14"/>
      <c r="C6" s="14"/>
      <c r="D6" s="13"/>
      <c r="E6" s="13"/>
      <c r="F6" s="13" t="s">
        <v>19</v>
      </c>
      <c r="G6" s="9"/>
      <c r="H6" s="9"/>
      <c r="I6" s="9"/>
      <c r="J6" s="9"/>
    </row>
    <row r="7" spans="1:10" ht="29.25" thickBot="1">
      <c r="A7" s="33" t="s">
        <v>3</v>
      </c>
      <c r="B7" s="34" t="s">
        <v>22</v>
      </c>
      <c r="C7" s="35" t="s">
        <v>4</v>
      </c>
      <c r="D7" s="36" t="s">
        <v>5</v>
      </c>
      <c r="E7" s="36" t="s">
        <v>23</v>
      </c>
      <c r="F7" s="37" t="s">
        <v>24</v>
      </c>
      <c r="G7" s="9"/>
      <c r="H7" s="9"/>
      <c r="I7" s="9"/>
      <c r="J7" s="9"/>
    </row>
    <row r="8" spans="1:10" ht="15" thickBot="1">
      <c r="A8" s="38">
        <v>2018</v>
      </c>
      <c r="B8" s="39"/>
      <c r="C8" s="40"/>
      <c r="D8" s="41"/>
      <c r="E8" s="41"/>
      <c r="F8" s="42">
        <f>SUM(F9:F10)</f>
        <v>1097.3150684931509</v>
      </c>
      <c r="G8" s="9"/>
      <c r="H8" s="9"/>
      <c r="I8" s="9"/>
      <c r="J8" s="9"/>
    </row>
    <row r="9" spans="1:10" ht="14.25">
      <c r="A9" s="43" t="s">
        <v>25</v>
      </c>
      <c r="B9" s="44"/>
      <c r="C9" s="45"/>
      <c r="D9" s="46">
        <f>A2</f>
        <v>760000</v>
      </c>
      <c r="E9" s="46"/>
      <c r="F9" s="47">
        <f>D9*($C$2+$D$2)*(C9/365)</f>
        <v>0</v>
      </c>
      <c r="G9" s="9"/>
      <c r="H9" s="9"/>
      <c r="I9" s="9"/>
      <c r="J9" s="9"/>
    </row>
    <row r="10" spans="1:10" ht="15" thickBot="1">
      <c r="A10" s="48" t="s">
        <v>27</v>
      </c>
      <c r="B10" s="49" t="s">
        <v>34</v>
      </c>
      <c r="C10" s="50">
        <v>31</v>
      </c>
      <c r="D10" s="51">
        <f>D9-E9</f>
        <v>760000</v>
      </c>
      <c r="E10" s="51"/>
      <c r="F10" s="47">
        <f>D10*($C$2+$D$2)*(C10/365)</f>
        <v>1097.3150684931509</v>
      </c>
      <c r="G10" s="9"/>
      <c r="H10" s="9"/>
      <c r="I10" s="9"/>
      <c r="J10" s="9"/>
    </row>
    <row r="11" spans="1:10" ht="15" thickBot="1">
      <c r="A11" s="38">
        <v>2019</v>
      </c>
      <c r="B11" s="39"/>
      <c r="C11" s="40"/>
      <c r="D11" s="41"/>
      <c r="E11" s="41">
        <f>SUM(E12:E13)</f>
        <v>10000</v>
      </c>
      <c r="F11" s="42">
        <f>SUM(F12:F13)</f>
        <v>12820.32876712329</v>
      </c>
      <c r="G11" s="9"/>
      <c r="H11" s="9"/>
      <c r="I11" s="9"/>
      <c r="J11" s="9" t="s">
        <v>19</v>
      </c>
    </row>
    <row r="12" spans="1:10" ht="14.25">
      <c r="A12" s="43" t="s">
        <v>25</v>
      </c>
      <c r="B12" s="44" t="s">
        <v>26</v>
      </c>
      <c r="C12" s="45">
        <v>151</v>
      </c>
      <c r="D12" s="46">
        <f>A2</f>
        <v>760000</v>
      </c>
      <c r="E12" s="46">
        <v>10000</v>
      </c>
      <c r="F12" s="47">
        <f>D12*($C$2+$D$2)*(C12/365)</f>
        <v>5344.986301369864</v>
      </c>
      <c r="G12" s="9"/>
      <c r="H12" s="9"/>
      <c r="I12" s="9"/>
      <c r="J12" s="9"/>
    </row>
    <row r="13" spans="1:11" ht="15" thickBot="1">
      <c r="A13" s="48" t="s">
        <v>27</v>
      </c>
      <c r="B13" s="49" t="s">
        <v>28</v>
      </c>
      <c r="C13" s="50">
        <v>214</v>
      </c>
      <c r="D13" s="51">
        <f>D12-E12</f>
        <v>750000</v>
      </c>
      <c r="E13" s="51"/>
      <c r="F13" s="47">
        <f>D13*($C$2+$D$2)*(C13/365)</f>
        <v>7475.342465753426</v>
      </c>
      <c r="G13" s="9"/>
      <c r="H13" s="9"/>
      <c r="I13" s="9"/>
      <c r="J13" s="9"/>
      <c r="K13" s="2" t="s">
        <v>19</v>
      </c>
    </row>
    <row r="14" spans="1:10" ht="15" thickBot="1">
      <c r="A14" s="38">
        <v>2020</v>
      </c>
      <c r="B14" s="39"/>
      <c r="C14" s="40"/>
      <c r="D14" s="41"/>
      <c r="E14" s="41">
        <f>SUM(E15:E16)</f>
        <v>10000</v>
      </c>
      <c r="F14" s="42">
        <f>SUM(F15:F16)</f>
        <v>12650.601092896177</v>
      </c>
      <c r="G14" s="9"/>
      <c r="H14" s="9"/>
      <c r="I14" s="9"/>
      <c r="J14" s="9"/>
    </row>
    <row r="15" spans="1:10" ht="14.25">
      <c r="A15" s="43" t="s">
        <v>25</v>
      </c>
      <c r="B15" s="44" t="s">
        <v>26</v>
      </c>
      <c r="C15" s="45">
        <v>152</v>
      </c>
      <c r="D15" s="46">
        <f>D13</f>
        <v>750000</v>
      </c>
      <c r="E15" s="46">
        <v>10000</v>
      </c>
      <c r="F15" s="47">
        <f>D15*($C$2+$D$2)*(C15/366)</f>
        <v>5295.081967213116</v>
      </c>
      <c r="G15" s="9"/>
      <c r="H15" s="9"/>
      <c r="I15" s="9"/>
      <c r="J15" s="9"/>
    </row>
    <row r="16" spans="1:10" ht="15" thickBot="1">
      <c r="A16" s="48" t="s">
        <v>27</v>
      </c>
      <c r="B16" s="49" t="s">
        <v>28</v>
      </c>
      <c r="C16" s="50">
        <v>214</v>
      </c>
      <c r="D16" s="51">
        <f>D15-E15</f>
        <v>740000</v>
      </c>
      <c r="E16" s="51"/>
      <c r="F16" s="47">
        <f>D16*($C$2+$D$2)*(C16/366)</f>
        <v>7355.51912568306</v>
      </c>
      <c r="G16" s="9"/>
      <c r="H16" s="9"/>
      <c r="I16" s="9"/>
      <c r="J16" s="9"/>
    </row>
    <row r="17" spans="1:11" ht="15" thickBot="1">
      <c r="A17" s="38">
        <v>2021</v>
      </c>
      <c r="B17" s="39"/>
      <c r="C17" s="40"/>
      <c r="D17" s="41"/>
      <c r="E17" s="41">
        <f>SUM(E18:E19)</f>
        <v>30000</v>
      </c>
      <c r="F17" s="42">
        <f>SUM(F18:F19)</f>
        <v>12280.986301369863</v>
      </c>
      <c r="G17" s="9"/>
      <c r="H17" s="9"/>
      <c r="I17" s="9"/>
      <c r="J17" s="9" t="s">
        <v>19</v>
      </c>
      <c r="K17" s="2" t="s">
        <v>19</v>
      </c>
    </row>
    <row r="18" spans="1:10" ht="14.25">
      <c r="A18" s="43" t="s">
        <v>25</v>
      </c>
      <c r="B18" s="44" t="s">
        <v>26</v>
      </c>
      <c r="C18" s="45">
        <v>151</v>
      </c>
      <c r="D18" s="46">
        <f>D16</f>
        <v>740000</v>
      </c>
      <c r="E18" s="46">
        <v>30000</v>
      </c>
      <c r="F18" s="47">
        <f>D18*($C$2+$D$2)*(C18/365)</f>
        <v>5204.328767123288</v>
      </c>
      <c r="G18" s="9"/>
      <c r="H18" s="9"/>
      <c r="I18" s="9"/>
      <c r="J18" s="9"/>
    </row>
    <row r="19" spans="1:10" ht="15" thickBot="1">
      <c r="A19" s="48" t="s">
        <v>27</v>
      </c>
      <c r="B19" s="49" t="s">
        <v>28</v>
      </c>
      <c r="C19" s="50">
        <v>214</v>
      </c>
      <c r="D19" s="51">
        <f>D18-E18</f>
        <v>710000</v>
      </c>
      <c r="E19" s="51"/>
      <c r="F19" s="47">
        <f>D19*($C$2+$D$2)*(C19/365)</f>
        <v>7076.657534246576</v>
      </c>
      <c r="G19" s="9"/>
      <c r="H19" s="9" t="s">
        <v>19</v>
      </c>
      <c r="I19" s="9"/>
      <c r="J19" s="9"/>
    </row>
    <row r="20" spans="1:10" ht="15" thickBot="1">
      <c r="A20" s="38">
        <v>2022</v>
      </c>
      <c r="B20" s="39"/>
      <c r="C20" s="40"/>
      <c r="D20" s="41"/>
      <c r="E20" s="41">
        <f>SUM(E21:E22)</f>
        <v>100000</v>
      </c>
      <c r="F20" s="42">
        <f>SUM(F21:F22)</f>
        <v>11073.287671232878</v>
      </c>
      <c r="G20" s="9"/>
      <c r="H20" s="9"/>
      <c r="I20" s="9"/>
      <c r="J20" s="9"/>
    </row>
    <row r="21" spans="1:10" ht="14.25">
      <c r="A21" s="43" t="s">
        <v>25</v>
      </c>
      <c r="B21" s="44" t="s">
        <v>26</v>
      </c>
      <c r="C21" s="45">
        <v>151</v>
      </c>
      <c r="D21" s="46">
        <f>D19</f>
        <v>710000</v>
      </c>
      <c r="E21" s="46">
        <v>100000</v>
      </c>
      <c r="F21" s="47">
        <f>D21*($C$2+$D$2)*(C21/365)</f>
        <v>4993.342465753425</v>
      </c>
      <c r="G21" s="9"/>
      <c r="H21" s="9"/>
      <c r="I21" s="9"/>
      <c r="J21" s="9"/>
    </row>
    <row r="22" spans="1:10" ht="15" thickBot="1">
      <c r="A22" s="48" t="s">
        <v>27</v>
      </c>
      <c r="B22" s="49" t="s">
        <v>29</v>
      </c>
      <c r="C22" s="50">
        <v>214</v>
      </c>
      <c r="D22" s="51">
        <f>D21-E21</f>
        <v>610000</v>
      </c>
      <c r="E22" s="51"/>
      <c r="F22" s="47">
        <f>D22*($C$2+$D$2)*(C22/365)</f>
        <v>6079.945205479453</v>
      </c>
      <c r="G22" s="9"/>
      <c r="H22" s="9"/>
      <c r="I22" s="9"/>
      <c r="J22" s="9"/>
    </row>
    <row r="23" spans="1:10" ht="15" thickBot="1">
      <c r="A23" s="38">
        <v>2023</v>
      </c>
      <c r="B23" s="39"/>
      <c r="C23" s="40"/>
      <c r="D23" s="41"/>
      <c r="E23" s="41">
        <f>SUM(E24:E25)</f>
        <v>100000</v>
      </c>
      <c r="F23" s="42">
        <f>SUM(F24:F25)</f>
        <v>9373.287671232876</v>
      </c>
      <c r="G23" s="9"/>
      <c r="H23" s="9"/>
      <c r="I23" s="9"/>
      <c r="J23" s="9"/>
    </row>
    <row r="24" spans="1:10" ht="14.25">
      <c r="A24" s="43" t="s">
        <v>25</v>
      </c>
      <c r="B24" s="44" t="s">
        <v>26</v>
      </c>
      <c r="C24" s="45">
        <v>151</v>
      </c>
      <c r="D24" s="46">
        <f>D22</f>
        <v>610000</v>
      </c>
      <c r="E24" s="46">
        <v>100000</v>
      </c>
      <c r="F24" s="47">
        <f>D24*($C$2+$D$2)*(C24/365)</f>
        <v>4290.054794520548</v>
      </c>
      <c r="G24" s="9"/>
      <c r="H24" s="9"/>
      <c r="I24" s="9"/>
      <c r="J24" s="9"/>
    </row>
    <row r="25" spans="1:10" ht="15" thickBot="1">
      <c r="A25" s="48" t="s">
        <v>27</v>
      </c>
      <c r="B25" s="49" t="s">
        <v>28</v>
      </c>
      <c r="C25" s="50">
        <v>214</v>
      </c>
      <c r="D25" s="51">
        <f>D24-E24</f>
        <v>510000</v>
      </c>
      <c r="E25" s="51"/>
      <c r="F25" s="47">
        <f>D25*($C$2+$D$2)*(C25/365)</f>
        <v>5083.232876712329</v>
      </c>
      <c r="G25" s="9"/>
      <c r="H25" s="9"/>
      <c r="I25" s="9"/>
      <c r="J25" s="9"/>
    </row>
    <row r="26" spans="1:10" ht="15" thickBot="1">
      <c r="A26" s="38">
        <v>2024</v>
      </c>
      <c r="B26" s="39"/>
      <c r="C26" s="40"/>
      <c r="D26" s="41"/>
      <c r="E26" s="41">
        <f>SUM(E27:E28)</f>
        <v>100000</v>
      </c>
      <c r="F26" s="42">
        <f>SUM(F27:F28)</f>
        <v>7676.0109289617485</v>
      </c>
      <c r="G26" s="9"/>
      <c r="H26" s="9"/>
      <c r="I26" s="9"/>
      <c r="J26" s="9"/>
    </row>
    <row r="27" spans="1:10" ht="14.25">
      <c r="A27" s="43" t="s">
        <v>25</v>
      </c>
      <c r="B27" s="44" t="s">
        <v>26</v>
      </c>
      <c r="C27" s="45">
        <v>152</v>
      </c>
      <c r="D27" s="46">
        <f>D25</f>
        <v>510000</v>
      </c>
      <c r="E27" s="46">
        <v>100000</v>
      </c>
      <c r="F27" s="47">
        <f>D27*($C$2+$D$2)*(C27/366)</f>
        <v>3600.655737704918</v>
      </c>
      <c r="G27" s="9"/>
      <c r="H27" s="9"/>
      <c r="I27" s="9" t="s">
        <v>19</v>
      </c>
      <c r="J27" s="9"/>
    </row>
    <row r="28" spans="1:6" ht="15" thickBot="1">
      <c r="A28" s="48" t="s">
        <v>27</v>
      </c>
      <c r="B28" s="49" t="s">
        <v>29</v>
      </c>
      <c r="C28" s="50">
        <v>214</v>
      </c>
      <c r="D28" s="51">
        <f>D27-E27</f>
        <v>410000</v>
      </c>
      <c r="E28" s="51"/>
      <c r="F28" s="47">
        <f>D28*($C$2+$D$2)*(C28/366)</f>
        <v>4075.355191256831</v>
      </c>
    </row>
    <row r="29" spans="1:7" ht="15" thickBot="1">
      <c r="A29" s="38">
        <v>2025</v>
      </c>
      <c r="B29" s="39"/>
      <c r="C29" s="40"/>
      <c r="D29" s="41"/>
      <c r="E29" s="41">
        <f>SUM(E30:E31)</f>
        <v>30000</v>
      </c>
      <c r="F29" s="42">
        <f>SUM(F30:F31)</f>
        <v>6670.986301369864</v>
      </c>
      <c r="G29" s="3"/>
    </row>
    <row r="30" spans="1:6" ht="14.25">
      <c r="A30" s="43" t="s">
        <v>25</v>
      </c>
      <c r="B30" s="44" t="s">
        <v>26</v>
      </c>
      <c r="C30" s="45">
        <v>151</v>
      </c>
      <c r="D30" s="46">
        <f>D28</f>
        <v>410000</v>
      </c>
      <c r="E30" s="46">
        <v>30000</v>
      </c>
      <c r="F30" s="47">
        <f>D30*($C$2+$D$2)*(C30/365)</f>
        <v>2883.479452054795</v>
      </c>
    </row>
    <row r="31" spans="1:6" ht="15" thickBot="1">
      <c r="A31" s="48" t="s">
        <v>27</v>
      </c>
      <c r="B31" s="49" t="s">
        <v>28</v>
      </c>
      <c r="C31" s="50">
        <v>214</v>
      </c>
      <c r="D31" s="51">
        <f>D30-E30</f>
        <v>380000</v>
      </c>
      <c r="E31" s="51"/>
      <c r="F31" s="47">
        <f>D31*($C$2+$D$2)*(C31/365)</f>
        <v>3787.5068493150693</v>
      </c>
    </row>
    <row r="32" spans="1:6" ht="15" thickBot="1">
      <c r="A32" s="38">
        <v>2026</v>
      </c>
      <c r="B32" s="39"/>
      <c r="C32" s="40"/>
      <c r="D32" s="41"/>
      <c r="E32" s="41">
        <f>SUM(E33:E34)</f>
        <v>40000</v>
      </c>
      <c r="F32" s="42">
        <f>SUM(F33:F34)</f>
        <v>6061.315068493152</v>
      </c>
    </row>
    <row r="33" spans="1:7" ht="14.25">
      <c r="A33" s="43" t="s">
        <v>25</v>
      </c>
      <c r="B33" s="44" t="s">
        <v>26</v>
      </c>
      <c r="C33" s="45">
        <v>151</v>
      </c>
      <c r="D33" s="46">
        <f>D31</f>
        <v>380000</v>
      </c>
      <c r="E33" s="46">
        <v>40000</v>
      </c>
      <c r="F33" s="47">
        <f>D33*($C$2+$D$2)*(C33/365)</f>
        <v>2672.493150684932</v>
      </c>
      <c r="G33" s="4"/>
    </row>
    <row r="34" spans="1:7" ht="15" thickBot="1">
      <c r="A34" s="48" t="s">
        <v>27</v>
      </c>
      <c r="B34" s="49" t="s">
        <v>28</v>
      </c>
      <c r="C34" s="50">
        <v>214</v>
      </c>
      <c r="D34" s="51">
        <f>D33-E33</f>
        <v>340000</v>
      </c>
      <c r="E34" s="51"/>
      <c r="F34" s="47">
        <f>D34*($C$2+$D$2)*(C34/365)</f>
        <v>3388.8219178082195</v>
      </c>
      <c r="G34" s="4"/>
    </row>
    <row r="35" spans="1:7" ht="15" thickBot="1">
      <c r="A35" s="38">
        <v>2027</v>
      </c>
      <c r="B35" s="39"/>
      <c r="C35" s="40"/>
      <c r="D35" s="41"/>
      <c r="E35" s="41">
        <f>SUM(E36:E38)</f>
        <v>170000</v>
      </c>
      <c r="F35" s="42">
        <f>SUM(F36:F38)</f>
        <v>4726.931506849315</v>
      </c>
      <c r="G35" s="5"/>
    </row>
    <row r="36" spans="1:6" ht="14.25">
      <c r="A36" s="43" t="s">
        <v>25</v>
      </c>
      <c r="B36" s="44" t="s">
        <v>26</v>
      </c>
      <c r="C36" s="45">
        <v>151</v>
      </c>
      <c r="D36" s="46">
        <f>D34</f>
        <v>340000</v>
      </c>
      <c r="E36" s="46">
        <v>80000</v>
      </c>
      <c r="F36" s="47">
        <f>D36*($C$2+$D$2)*(C36/365)</f>
        <v>2391.178082191781</v>
      </c>
    </row>
    <row r="37" spans="1:6" ht="14.25">
      <c r="A37" s="52" t="s">
        <v>27</v>
      </c>
      <c r="B37" s="53" t="s">
        <v>30</v>
      </c>
      <c r="C37" s="54">
        <v>153</v>
      </c>
      <c r="D37" s="55">
        <f>D36-E36</f>
        <v>260000</v>
      </c>
      <c r="E37" s="55">
        <v>90000</v>
      </c>
      <c r="F37" s="47">
        <f>D37*($C$2+$D$2)*(C37/365)</f>
        <v>1852.7671232876712</v>
      </c>
    </row>
    <row r="38" spans="1:6" ht="15" thickBot="1">
      <c r="A38" s="48" t="s">
        <v>31</v>
      </c>
      <c r="B38" s="49" t="s">
        <v>6</v>
      </c>
      <c r="C38" s="50">
        <v>61</v>
      </c>
      <c r="D38" s="51">
        <f>D37-E37</f>
        <v>170000</v>
      </c>
      <c r="E38" s="51"/>
      <c r="F38" s="47">
        <f>D38*($C$2+$D$2)*(C38/365)</f>
        <v>482.98630136986304</v>
      </c>
    </row>
    <row r="39" spans="1:6" ht="15" thickBot="1">
      <c r="A39" s="38">
        <v>2028</v>
      </c>
      <c r="B39" s="39"/>
      <c r="C39" s="40"/>
      <c r="D39" s="41"/>
      <c r="E39" s="41">
        <f>SUM(E40:E42)</f>
        <v>170000</v>
      </c>
      <c r="F39" s="42">
        <f>SUM(F40:F42)</f>
        <v>1839.8087431693991</v>
      </c>
    </row>
    <row r="40" spans="1:6" ht="14.25">
      <c r="A40" s="43" t="s">
        <v>25</v>
      </c>
      <c r="B40" s="44" t="s">
        <v>26</v>
      </c>
      <c r="C40" s="45">
        <v>152</v>
      </c>
      <c r="D40" s="46">
        <f>D38</f>
        <v>170000</v>
      </c>
      <c r="E40" s="46">
        <v>80000</v>
      </c>
      <c r="F40" s="47">
        <f>D40*($C$2+$D$2)*(C40/366)</f>
        <v>1200.2185792349728</v>
      </c>
    </row>
    <row r="41" spans="1:6" ht="15" thickBot="1">
      <c r="A41" s="52" t="s">
        <v>27</v>
      </c>
      <c r="B41" s="53" t="s">
        <v>32</v>
      </c>
      <c r="C41" s="54">
        <v>153</v>
      </c>
      <c r="D41" s="55">
        <f>D40-E40</f>
        <v>90000</v>
      </c>
      <c r="E41" s="55">
        <v>90000</v>
      </c>
      <c r="F41" s="47">
        <f>D41*($C$2+$D$2)*(C41/366)</f>
        <v>639.5901639344263</v>
      </c>
    </row>
    <row r="42" spans="1:7" ht="30.75" thickBot="1">
      <c r="A42" s="56" t="s">
        <v>31</v>
      </c>
      <c r="B42" s="57" t="s">
        <v>6</v>
      </c>
      <c r="C42" s="58">
        <v>61</v>
      </c>
      <c r="D42" s="59">
        <f>D41-E41</f>
        <v>0</v>
      </c>
      <c r="E42" s="59"/>
      <c r="F42" s="60">
        <f>D42*($C$2+$D$2)*(C42/366)</f>
        <v>0</v>
      </c>
      <c r="G42" s="31" t="s">
        <v>20</v>
      </c>
    </row>
    <row r="43" spans="4:7" ht="15.75" thickBot="1">
      <c r="D43" s="61" t="s">
        <v>7</v>
      </c>
      <c r="E43" s="62">
        <f>SUM(E35,E32,E29,E26,E23,E20,E17,E14,E11,E39)</f>
        <v>760000</v>
      </c>
      <c r="F43" s="63">
        <f>SUM(F8,F35,F32,F29,F26,F23,F20,F17,F14,F11,F39)</f>
        <v>86270.85912119171</v>
      </c>
      <c r="G43" s="32">
        <f>E2+F43</f>
        <v>86270.85912119171</v>
      </c>
    </row>
    <row r="44" spans="1:6" ht="14.25">
      <c r="A44" s="14"/>
      <c r="B44" s="14"/>
      <c r="C44" s="14"/>
      <c r="D44" s="13"/>
      <c r="E44" s="13"/>
      <c r="F44" s="13"/>
    </row>
  </sheetData>
  <sheetProtection password="EA1A" sheet="1" objects="1" scenarios="1" selectLockedCells="1" selectUnlockedCells="1"/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Podatki</cp:lastModifiedBy>
  <cp:lastPrinted>2018-08-24T06:06:32Z</cp:lastPrinted>
  <dcterms:created xsi:type="dcterms:W3CDTF">2014-06-05T06:02:25Z</dcterms:created>
  <dcterms:modified xsi:type="dcterms:W3CDTF">2018-09-03T09:32:11Z</dcterms:modified>
  <cp:category/>
  <cp:version/>
  <cp:contentType/>
  <cp:contentStatus/>
</cp:coreProperties>
</file>